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80" windowWidth="18915" windowHeight="11700" activeTab="1"/>
  </bookViews>
  <sheets>
    <sheet name="Info" sheetId="1" r:id="rId1"/>
    <sheet name="Einfache Renditeberechnung" sheetId="2" r:id="rId2"/>
    <sheet name="Erweiterte Renditeberechnung" sheetId="3" r:id="rId3"/>
  </sheets>
  <definedNames>
    <definedName name="b">'Erweiterte Renditeberechnung'!$C$7</definedName>
    <definedName name="d">'Erweiterte Renditeberechnung'!$C$9</definedName>
    <definedName name="Differenz" localSheetId="2">'Erweiterte Renditeberechnung'!$C$19</definedName>
    <definedName name="Differenz">'Einfache Renditeberechnung'!$C$20</definedName>
    <definedName name="Endwert" localSheetId="2">'Erweiterte Renditeberechnung'!$L$37</definedName>
    <definedName name="Endwert">'Einfache Renditeberechnung'!$H$38</definedName>
    <definedName name="K_0" localSheetId="2">'Erweiterte Renditeberechnung'!$C$2</definedName>
    <definedName name="K_0">'Einfache Renditeberechnung'!$C$3</definedName>
    <definedName name="K_Betrieb" localSheetId="2">'Erweiterte Renditeberechnung'!#REF!</definedName>
    <definedName name="K_Betrieb">'Einfache Renditeberechnung'!$C$10</definedName>
    <definedName name="K_Betrieb_0">'Erweiterte Renditeberechnung'!$C$7</definedName>
    <definedName name="k_EEG">'Erweiterte Renditeberechnung'!$C$6</definedName>
    <definedName name="K_Ein" localSheetId="2">'Erweiterte Renditeberechnung'!#REF!</definedName>
    <definedName name="K_Ein">'Einfache Renditeberechnung'!$C$11</definedName>
    <definedName name="K_Überschuss" localSheetId="2">'Erweiterte Renditeberechnung'!#REF!</definedName>
    <definedName name="K_Überschuss">'Einfache Renditeberechnung'!$C$12</definedName>
    <definedName name="p" localSheetId="2">'Erweiterte Renditeberechnung'!$C$17</definedName>
    <definedName name="p">'Einfache Renditeberechnung'!$C$18</definedName>
    <definedName name="P_PV" localSheetId="2">'Erweiterte Renditeberechnung'!$C$3</definedName>
    <definedName name="P_PV">'Einfache Renditeberechnung'!$C$4</definedName>
    <definedName name="q" localSheetId="2">'Erweiterte Renditeberechnung'!#REF!</definedName>
    <definedName name="q">'Einfache Renditeberechnung'!#REF!</definedName>
    <definedName name="sb">'Erweiterte Renditeberechnung'!$C$8</definedName>
    <definedName name="steig">'Erweiterte Renditeberechnung'!$C$8</definedName>
    <definedName name="T_Amortisation" localSheetId="2">'Erweiterte Renditeberechnung'!#REF!</definedName>
    <definedName name="T_Amortisation">'Einfache Renditeberechnung'!$C$13</definedName>
    <definedName name="w_Jahr" localSheetId="2">'Erweiterte Renditeberechnung'!$C$5</definedName>
    <definedName name="w_Jahr">'Einfache Renditeberechnung'!$C$6</definedName>
  </definedNames>
  <calcPr fullCalcOnLoad="1"/>
</workbook>
</file>

<file path=xl/sharedStrings.xml><?xml version="1.0" encoding="utf-8"?>
<sst xmlns="http://schemas.openxmlformats.org/spreadsheetml/2006/main" count="88" uniqueCount="49">
  <si>
    <t>Euro</t>
  </si>
  <si>
    <t>kWp</t>
  </si>
  <si>
    <t>kWh/kWp</t>
  </si>
  <si>
    <t>Cent/kWh</t>
  </si>
  <si>
    <t>p</t>
  </si>
  <si>
    <t>%</t>
  </si>
  <si>
    <r>
      <rPr>
        <i/>
        <sz val="10"/>
        <color indexed="8"/>
        <rFont val="Arial"/>
        <family val="2"/>
      </rPr>
      <t>P</t>
    </r>
    <r>
      <rPr>
        <vertAlign val="subscript"/>
        <sz val="10"/>
        <color indexed="8"/>
        <rFont val="Arial"/>
        <family val="2"/>
      </rPr>
      <t>PV</t>
    </r>
  </si>
  <si>
    <t>Euro/kWp</t>
  </si>
  <si>
    <t>D</t>
  </si>
  <si>
    <t>d</t>
  </si>
  <si>
    <t>b</t>
  </si>
  <si>
    <t>[kwh]</t>
  </si>
  <si>
    <t>[Euro]</t>
  </si>
  <si>
    <t>sb</t>
  </si>
  <si>
    <t>Investment costs</t>
  </si>
  <si>
    <t>Installed PV power</t>
  </si>
  <si>
    <t>Costs per installed power</t>
  </si>
  <si>
    <t>Feed-In tariff</t>
  </si>
  <si>
    <r>
      <t xml:space="preserve">Annual operation costs (1.5 % of </t>
    </r>
    <r>
      <rPr>
        <i/>
        <sz val="10"/>
        <color indexed="8"/>
        <rFont val="Arial"/>
        <family val="2"/>
      </rPr>
      <t>C</t>
    </r>
    <r>
      <rPr>
        <vertAlign val="subscript"/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)</t>
    </r>
  </si>
  <si>
    <r>
      <rPr>
        <i/>
        <sz val="10"/>
        <color indexed="8"/>
        <rFont val="Arial"/>
        <family val="2"/>
      </rPr>
      <t>C</t>
    </r>
    <r>
      <rPr>
        <vertAlign val="subscript"/>
        <sz val="10"/>
        <color indexed="8"/>
        <rFont val="Arial"/>
        <family val="2"/>
      </rPr>
      <t>0</t>
    </r>
  </si>
  <si>
    <r>
      <rPr>
        <i/>
        <sz val="10"/>
        <color indexed="8"/>
        <rFont val="Arial"/>
        <family val="2"/>
      </rPr>
      <t>c</t>
    </r>
    <r>
      <rPr>
        <vertAlign val="subscript"/>
        <sz val="10"/>
        <color indexed="8"/>
        <rFont val="Arial"/>
        <family val="2"/>
      </rPr>
      <t>0</t>
    </r>
  </si>
  <si>
    <r>
      <rPr>
        <i/>
        <sz val="10"/>
        <color indexed="8"/>
        <rFont val="Arial"/>
        <family val="2"/>
      </rPr>
      <t>w</t>
    </r>
    <r>
      <rPr>
        <vertAlign val="subscript"/>
        <sz val="10"/>
        <color indexed="8"/>
        <rFont val="Arial"/>
        <family val="2"/>
      </rPr>
      <t>Year</t>
    </r>
  </si>
  <si>
    <r>
      <rPr>
        <i/>
        <sz val="10"/>
        <color indexed="8"/>
        <rFont val="Arial"/>
        <family val="2"/>
      </rPr>
      <t>c</t>
    </r>
    <r>
      <rPr>
        <vertAlign val="subscript"/>
        <sz val="10"/>
        <color indexed="8"/>
        <rFont val="Arial"/>
        <family val="2"/>
      </rPr>
      <t>EEG</t>
    </r>
  </si>
  <si>
    <t>Results</t>
  </si>
  <si>
    <r>
      <rPr>
        <i/>
        <sz val="10"/>
        <color indexed="8"/>
        <rFont val="Arial"/>
        <family val="2"/>
      </rPr>
      <t>C</t>
    </r>
    <r>
      <rPr>
        <vertAlign val="subscript"/>
        <sz val="10"/>
        <color indexed="8"/>
        <rFont val="Arial"/>
        <family val="2"/>
      </rPr>
      <t>Operation</t>
    </r>
  </si>
  <si>
    <r>
      <rPr>
        <i/>
        <sz val="10"/>
        <color indexed="8"/>
        <rFont val="Arial"/>
        <family val="2"/>
      </rPr>
      <t>C</t>
    </r>
    <r>
      <rPr>
        <vertAlign val="subscript"/>
        <sz val="10"/>
        <color indexed="8"/>
        <rFont val="Arial"/>
        <family val="2"/>
      </rPr>
      <t>Inc</t>
    </r>
  </si>
  <si>
    <r>
      <rPr>
        <i/>
        <sz val="10"/>
        <color indexed="8"/>
        <rFont val="Arial"/>
        <family val="2"/>
      </rPr>
      <t>C</t>
    </r>
    <r>
      <rPr>
        <vertAlign val="subscript"/>
        <sz val="10"/>
        <color indexed="8"/>
        <rFont val="Arial"/>
        <family val="2"/>
      </rPr>
      <t>Surplus</t>
    </r>
  </si>
  <si>
    <t>Years</t>
  </si>
  <si>
    <t>Comparison between PV-Investment and Bank-Investment:</t>
  </si>
  <si>
    <t>Assumed interest rate / Property return</t>
  </si>
  <si>
    <t>Difference after 20 years:</t>
  </si>
  <si>
    <t>Input parameters</t>
  </si>
  <si>
    <r>
      <rPr>
        <i/>
        <sz val="10"/>
        <color indexed="8"/>
        <rFont val="Arial"/>
        <family val="2"/>
      </rPr>
      <t>T</t>
    </r>
    <r>
      <rPr>
        <vertAlign val="subscript"/>
        <sz val="10"/>
        <color indexed="8"/>
        <rFont val="Arial"/>
        <family val="2"/>
      </rPr>
      <t>Amort</t>
    </r>
  </si>
  <si>
    <t>Amortization time</t>
  </si>
  <si>
    <t>Annual surplus</t>
  </si>
  <si>
    <t>Annual yield</t>
  </si>
  <si>
    <t>Expected specific annual energy yield</t>
  </si>
  <si>
    <t>PV-Investment</t>
  </si>
  <si>
    <t>Difference</t>
  </si>
  <si>
    <t>Year</t>
  </si>
  <si>
    <t>Expected specific annual enery yield</t>
  </si>
  <si>
    <t>Annual increase of operation cost in percent</t>
  </si>
  <si>
    <t>Estimated annual module degradation in percent</t>
  </si>
  <si>
    <t>Bank-Investment</t>
  </si>
  <si>
    <t>Income</t>
  </si>
  <si>
    <t xml:space="preserve">Operation costs </t>
  </si>
  <si>
    <t>Surplus</t>
  </si>
  <si>
    <t>Balance</t>
  </si>
  <si>
    <t>Bank investm.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</si>
</sst>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8"/>
      <name val="Arial"/>
      <family val="2"/>
    </font>
    <font>
      <i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5">
    <xf numFmtId="0" fontId="0" fillId="0" borderId="0" xfId="0" applyFont="1" applyAlignment="1">
      <alignment/>
    </xf>
    <xf numFmtId="3" fontId="5" fillId="33" borderId="10" xfId="0" applyNumberFormat="1" applyFont="1" applyFill="1" applyBorder="1" applyAlignment="1" applyProtection="1">
      <alignment horizontal="right"/>
      <protection locked="0"/>
    </xf>
    <xf numFmtId="2" fontId="5" fillId="33" borderId="10" xfId="0" applyNumberFormat="1" applyFont="1" applyFill="1" applyBorder="1" applyAlignment="1" applyProtection="1">
      <alignment horizontal="right"/>
      <protection locked="0"/>
    </xf>
    <xf numFmtId="164" fontId="5" fillId="33" borderId="10" xfId="0" applyNumberFormat="1" applyFont="1" applyFill="1" applyBorder="1" applyAlignment="1" applyProtection="1">
      <alignment/>
      <protection locked="0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 applyProtection="1">
      <alignment/>
      <protection/>
    </xf>
    <xf numFmtId="0" fontId="48" fillId="0" borderId="10" xfId="0" applyFont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2" fontId="5" fillId="34" borderId="10" xfId="0" applyNumberFormat="1" applyFont="1" applyFill="1" applyBorder="1" applyAlignment="1" applyProtection="1">
      <alignment horizontal="right"/>
      <protection/>
    </xf>
    <xf numFmtId="0" fontId="49" fillId="0" borderId="10" xfId="0" applyFont="1" applyBorder="1" applyAlignment="1" applyProtection="1">
      <alignment/>
      <protection/>
    </xf>
    <xf numFmtId="3" fontId="48" fillId="0" borderId="0" xfId="0" applyNumberFormat="1" applyFont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50" fillId="0" borderId="10" xfId="0" applyFont="1" applyBorder="1" applyAlignment="1" applyProtection="1">
      <alignment/>
      <protection/>
    </xf>
    <xf numFmtId="0" fontId="48" fillId="0" borderId="10" xfId="0" applyFont="1" applyBorder="1" applyAlignment="1" applyProtection="1">
      <alignment horizontal="center"/>
      <protection/>
    </xf>
    <xf numFmtId="3" fontId="48" fillId="0" borderId="10" xfId="0" applyNumberFormat="1" applyFont="1" applyBorder="1" applyAlignment="1" applyProtection="1">
      <alignment/>
      <protection/>
    </xf>
    <xf numFmtId="3" fontId="48" fillId="34" borderId="10" xfId="0" applyNumberFormat="1" applyFont="1" applyFill="1" applyBorder="1" applyAlignment="1" applyProtection="1">
      <alignment/>
      <protection/>
    </xf>
    <xf numFmtId="0" fontId="48" fillId="33" borderId="10" xfId="0" applyFont="1" applyFill="1" applyBorder="1" applyAlignment="1" applyProtection="1">
      <alignment/>
      <protection locked="0"/>
    </xf>
    <xf numFmtId="4" fontId="48" fillId="34" borderId="10" xfId="0" applyNumberFormat="1" applyFont="1" applyFill="1" applyBorder="1" applyAlignment="1" applyProtection="1">
      <alignment/>
      <protection/>
    </xf>
    <xf numFmtId="164" fontId="48" fillId="34" borderId="10" xfId="0" applyNumberFormat="1" applyFont="1" applyFill="1" applyBorder="1" applyAlignment="1" applyProtection="1">
      <alignment/>
      <protection/>
    </xf>
    <xf numFmtId="0" fontId="48" fillId="0" borderId="10" xfId="0" applyFont="1" applyBorder="1" applyAlignment="1" applyProtection="1">
      <alignment horizontal="center"/>
      <protection/>
    </xf>
    <xf numFmtId="0" fontId="48" fillId="0" borderId="10" xfId="0" applyFont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48" fillId="0" borderId="10" xfId="0" applyFont="1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horizontal="center"/>
      <protection/>
    </xf>
    <xf numFmtId="0" fontId="48" fillId="0" borderId="12" xfId="0" applyFont="1" applyBorder="1" applyAlignment="1" applyProtection="1">
      <alignment horizontal="center"/>
      <protection/>
    </xf>
    <xf numFmtId="0" fontId="48" fillId="0" borderId="13" xfId="0" applyFont="1" applyBorder="1" applyAlignment="1" applyProtection="1">
      <alignment horizontal="center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5" fillId="34" borderId="12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Comparison PV-Investment with Bank-Investment</a:t>
            </a:r>
          </a:p>
        </c:rich>
      </c:tx>
      <c:layout>
        <c:manualLayout>
          <c:xMode val="factor"/>
          <c:yMode val="factor"/>
          <c:x val="0.002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05675"/>
          <c:w val="0.9115"/>
          <c:h val="0.8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'Einfache Renditeberechnung'!$G$16</c:f>
              <c:strCache>
                <c:ptCount val="1"/>
                <c:pt idx="0">
                  <c:v>PV-Investment</c:v>
                </c:pt>
              </c:strCache>
            </c:strRef>
          </c:tx>
          <c:spPr>
            <a:solidFill>
              <a:srgbClr val="991F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'Einfache Renditeberechnung'!$F$18:$F$38</c:f>
              <c:numCache/>
            </c:numRef>
          </c:cat>
          <c:val>
            <c:numRef>
              <c:f>'Einfache Renditeberechnung'!$G$18:$G$38</c:f>
              <c:numCache/>
            </c:numRef>
          </c:val>
        </c:ser>
        <c:ser>
          <c:idx val="2"/>
          <c:order val="1"/>
          <c:tx>
            <c:strRef>
              <c:f>'Einfache Renditeberechnung'!$H$16</c:f>
              <c:strCache>
                <c:ptCount val="1"/>
                <c:pt idx="0">
                  <c:v>Bank-Investment</c:v>
                </c:pt>
              </c:strCache>
            </c:strRef>
          </c:tx>
          <c:spPr>
            <a:solidFill>
              <a:srgbClr val="2838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'Einfache Renditeberechnung'!$F$18:$F$38</c:f>
              <c:numCache/>
            </c:numRef>
          </c:cat>
          <c:val>
            <c:numRef>
              <c:f>'Einfache Renditeberechnung'!$H$18:$H$38</c:f>
              <c:numCache/>
            </c:numRef>
          </c:val>
        </c:ser>
        <c:axId val="43717894"/>
        <c:axId val="57916727"/>
      </c:barChart>
      <c:catAx>
        <c:axId val="43717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16727"/>
        <c:crosses val="autoZero"/>
        <c:auto val="1"/>
        <c:lblOffset val="0"/>
        <c:tickLblSkip val="1"/>
        <c:noMultiLvlLbl val="0"/>
      </c:catAx>
      <c:valAx>
        <c:axId val="57916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Balaance in Euro</a:t>
                </a:r>
              </a:p>
            </c:rich>
          </c:tx>
          <c:layout>
            <c:manualLayout>
              <c:xMode val="factor"/>
              <c:yMode val="factor"/>
              <c:x val="-0.02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178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21675"/>
          <c:y val="0.15525"/>
          <c:w val="0.269"/>
          <c:h val="0.21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Comparison PV-Investment with Bank-Investment</a:t>
            </a:r>
          </a:p>
        </c:rich>
      </c:tx>
      <c:layout>
        <c:manualLayout>
          <c:xMode val="factor"/>
          <c:yMode val="factor"/>
          <c:x val="-0.020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07775"/>
          <c:w val="0.91"/>
          <c:h val="0.87775"/>
        </c:manualLayout>
      </c:layout>
      <c:barChart>
        <c:barDir val="col"/>
        <c:grouping val="clustered"/>
        <c:varyColors val="0"/>
        <c:ser>
          <c:idx val="1"/>
          <c:order val="0"/>
          <c:tx>
            <c:v>PV-Investment</c:v>
          </c:tx>
          <c:spPr>
            <a:solidFill>
              <a:srgbClr val="991F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'Erweiterte Renditeberechnung'!$F$18:$F$37</c:f>
              <c:numCache/>
            </c:numRef>
          </c:cat>
          <c:val>
            <c:numRef>
              <c:f>'Erweiterte Renditeberechnung'!$K$18:$K$37</c:f>
              <c:numCache/>
            </c:numRef>
          </c:val>
        </c:ser>
        <c:ser>
          <c:idx val="2"/>
          <c:order val="1"/>
          <c:tx>
            <c:v>Bank-Investment</c:v>
          </c:tx>
          <c:spPr>
            <a:solidFill>
              <a:srgbClr val="2838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'Erweiterte Renditeberechnung'!$F$18:$F$37</c:f>
              <c:numCache/>
            </c:numRef>
          </c:cat>
          <c:val>
            <c:numRef>
              <c:f>'Erweiterte Renditeberechnung'!$L$18:$L$37</c:f>
              <c:numCache/>
            </c:numRef>
          </c:val>
        </c:ser>
        <c:axId val="51488496"/>
        <c:axId val="60743281"/>
      </c:barChart>
      <c:catAx>
        <c:axId val="51488496"/>
        <c:scaling>
          <c:orientation val="minMax"/>
        </c:scaling>
        <c:axPos val="b"/>
        <c:title>
          <c:tx>
            <c:strRef>
              <c:f>'Einfache Renditeberechnung'!$F$16</c:f>
            </c:strRef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900" b="0" i="0" u="none" baseline="0">
                  <a:solidFill>
                    <a:srgbClr val="000000"/>
                  </a:solidFill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43281"/>
        <c:crosses val="autoZero"/>
        <c:auto val="1"/>
        <c:lblOffset val="0"/>
        <c:tickLblSkip val="1"/>
        <c:noMultiLvlLbl val="0"/>
      </c:catAx>
      <c:valAx>
        <c:axId val="60743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Kontostand in Euro</a:t>
                </a:r>
              </a:p>
            </c:rich>
          </c:tx>
          <c:layout>
            <c:manualLayout>
              <c:xMode val="factor"/>
              <c:yMode val="factor"/>
              <c:x val="-0.02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884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21975"/>
          <c:y val="0.1675"/>
          <c:w val="0.3105"/>
          <c:h val="0.20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161925</xdr:rowOff>
    </xdr:from>
    <xdr:to>
      <xdr:col>10</xdr:col>
      <xdr:colOff>609600</xdr:colOff>
      <xdr:row>22</xdr:row>
      <xdr:rowOff>66675</xdr:rowOff>
    </xdr:to>
    <xdr:sp>
      <xdr:nvSpPr>
        <xdr:cNvPr id="1" name="Rechteck 1"/>
        <xdr:cNvSpPr>
          <a:spLocks/>
        </xdr:cNvSpPr>
      </xdr:nvSpPr>
      <xdr:spPr>
        <a:xfrm>
          <a:off x="676275" y="161925"/>
          <a:ext cx="7553325" cy="46291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Photovoltaik-Objektrenditeberechnung 1.0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Dieses Programm gehört zum Onlinematerial des Photovoltaik-Lehrbuches von Konrad Mertens im Hanser Verlag.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Es ermöglicht die Berechnung der Objektrendite einer Photovoltaikanlage. Details dazu sind in Abschnitt 9.2.2 des Buches zu finden.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Das Blatt "Einfache Renditeberechnung" soll das Prinzip der Objektrenditeberechnung verdeutlichen.
</a:t>
          </a:r>
          <a:r>
            <a:rPr lang="en-US" cap="none" sz="1100" b="0" i="0" u="none" baseline="0">
              <a:solidFill>
                <a:srgbClr val="000000"/>
              </a:solidFill>
            </a:rPr>
            <a:t>Dabei wird die Investition in eine Photovoltaikanlage mit der Geldanlage bei einer Bank verglichen. 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Das Blatt "Erweiterte Renditeberechnung" erlaubt darüber hinaus detailliertere Angaben zu den Betriebskosten und der angenommenen Modul-Leistungsdegradation.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sng" baseline="0">
              <a:solidFill>
                <a:srgbClr val="000000"/>
              </a:solidFill>
            </a:rPr>
            <a:t>Anmerkungen:
</a:t>
          </a:r>
          <a:r>
            <a:rPr lang="en-US" cap="none" sz="1100" b="0" i="0" u="none" baseline="0">
              <a:solidFill>
                <a:srgbClr val="000000"/>
              </a:solidFill>
            </a:rPr>
            <a:t>Der eingestellte Blattschutz dient dazu, unbeabsichtigte Löschungen zu vermeiden. Er lässt sich ohne Kennwort aufheben, um das Programm an eigene  Bedürfnisse anzupassen.
</a:t>
          </a:r>
          <a:r>
            <a:rPr lang="en-US" cap="none" sz="1100" b="0" i="0" u="none" baseline="0">
              <a:solidFill>
                <a:srgbClr val="000000"/>
              </a:solidFill>
            </a:rPr>
            <a:t>Um die automatische Renditeberechnung mit der Tastenkombination </a:t>
          </a:r>
          <a:r>
            <a:rPr lang="en-US" cap="none" sz="1100" b="0" i="1" u="none" baseline="0">
              <a:solidFill>
                <a:srgbClr val="000000"/>
              </a:solidFill>
            </a:rPr>
            <a:t>STRG + r  </a:t>
          </a:r>
          <a:r>
            <a:rPr lang="en-US" cap="none" sz="1100" b="0" i="0" u="none" baseline="0">
              <a:solidFill>
                <a:srgbClr val="000000"/>
              </a:solidFill>
            </a:rPr>
            <a:t>nutzen zu können, muss das Programm zur Ausführung von Makros freigeschaltet werden (Datei/Optionen/Sicherheitscenter/Einstellungen für das Sicherheitscenter/Einstellungen für Makros).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K. Mertens, Fachhochschule Münster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© www.lehrbuch-photovoltaik.de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0</xdr:rowOff>
    </xdr:from>
    <xdr:to>
      <xdr:col>9</xdr:col>
      <xdr:colOff>0</xdr:colOff>
      <xdr:row>13</xdr:row>
      <xdr:rowOff>9525</xdr:rowOff>
    </xdr:to>
    <xdr:graphicFrame>
      <xdr:nvGraphicFramePr>
        <xdr:cNvPr id="1" name="Diagramm 2"/>
        <xdr:cNvGraphicFramePr/>
      </xdr:nvGraphicFramePr>
      <xdr:xfrm>
        <a:off x="4181475" y="161925"/>
        <a:ext cx="40862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19050</xdr:rowOff>
    </xdr:from>
    <xdr:to>
      <xdr:col>3</xdr:col>
      <xdr:colOff>666750</xdr:colOff>
      <xdr:row>32</xdr:row>
      <xdr:rowOff>0</xdr:rowOff>
    </xdr:to>
    <xdr:sp>
      <xdr:nvSpPr>
        <xdr:cNvPr id="2" name="Rechteck 1"/>
        <xdr:cNvSpPr>
          <a:spLocks/>
        </xdr:cNvSpPr>
      </xdr:nvSpPr>
      <xdr:spPr>
        <a:xfrm>
          <a:off x="9525" y="4010025"/>
          <a:ext cx="4076700" cy="1762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</a:rPr>
            <a:t>Hint:
</a:t>
          </a:r>
          <a:r>
            <a:rPr lang="en-US" cap="none" sz="1100" b="0" i="0" u="none" baseline="0">
              <a:solidFill>
                <a:srgbClr val="000000"/>
              </a:solidFill>
            </a:rPr>
            <a:t>The interest rate is adjusted in a way that after 20 years the PV-Investment will result in the same balance like
</a:t>
          </a:r>
          <a:r>
            <a:rPr lang="en-US" cap="none" sz="1100" b="0" i="0" u="none" baseline="0">
              <a:solidFill>
                <a:srgbClr val="000000"/>
              </a:solidFill>
            </a:rPr>
            <a:t>the Bank-Investment.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In this case the interest rate decribes the property return of the PV-Investment.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The suitable</a:t>
          </a:r>
          <a:r>
            <a:rPr lang="en-US" cap="none" sz="1100" b="0" i="0" u="none" baseline="0">
              <a:solidFill>
                <a:srgbClr val="000000"/>
              </a:solidFill>
            </a:rPr>
            <a:t> interest rate can be found out manually by testing different values. As an alternative the program does this automatically by pressing the key combination "</a:t>
          </a:r>
          <a:r>
            <a:rPr lang="en-US" cap="none" sz="1100" b="0" i="1" u="none" baseline="0">
              <a:solidFill>
                <a:srgbClr val="000000"/>
              </a:solidFill>
            </a:rPr>
            <a:t>STRG + r"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9525</xdr:rowOff>
    </xdr:from>
    <xdr:to>
      <xdr:col>12</xdr:col>
      <xdr:colOff>0</xdr:colOff>
      <xdr:row>12</xdr:row>
      <xdr:rowOff>142875</xdr:rowOff>
    </xdr:to>
    <xdr:graphicFrame>
      <xdr:nvGraphicFramePr>
        <xdr:cNvPr id="1" name="Diagramm 1"/>
        <xdr:cNvGraphicFramePr/>
      </xdr:nvGraphicFramePr>
      <xdr:xfrm>
        <a:off x="4705350" y="9525"/>
        <a:ext cx="38576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19</xdr:row>
      <xdr:rowOff>114300</xdr:rowOff>
    </xdr:from>
    <xdr:to>
      <xdr:col>3</xdr:col>
      <xdr:colOff>381000</xdr:colOff>
      <xdr:row>30</xdr:row>
      <xdr:rowOff>95250</xdr:rowOff>
    </xdr:to>
    <xdr:sp>
      <xdr:nvSpPr>
        <xdr:cNvPr id="2" name="Rechteck 5"/>
        <xdr:cNvSpPr>
          <a:spLocks/>
        </xdr:cNvSpPr>
      </xdr:nvSpPr>
      <xdr:spPr>
        <a:xfrm>
          <a:off x="133350" y="3562350"/>
          <a:ext cx="4067175" cy="1762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</a:rPr>
            <a:t>Hint:
</a:t>
          </a:r>
          <a:r>
            <a:rPr lang="en-US" cap="none" sz="1100" b="0" i="0" u="none" baseline="0">
              <a:solidFill>
                <a:srgbClr val="000000"/>
              </a:solidFill>
            </a:rPr>
            <a:t>The interest rate is adjusted in a way that after 20 years the PV-Investment will result in the same balance like
</a:t>
          </a:r>
          <a:r>
            <a:rPr lang="en-US" cap="none" sz="1100" b="0" i="0" u="none" baseline="0">
              <a:solidFill>
                <a:srgbClr val="000000"/>
              </a:solidFill>
            </a:rPr>
            <a:t>the Bank-Investment.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In this case the interest rate decribes the property return of the PV-Investment.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The suitable</a:t>
          </a:r>
          <a:r>
            <a:rPr lang="en-US" cap="none" sz="1100" b="0" i="0" u="none" baseline="0">
              <a:solidFill>
                <a:srgbClr val="000000"/>
              </a:solidFill>
            </a:rPr>
            <a:t> interest rate can be found out manually by testing different values. As an alternative the program does this automatically by pressing the key combination "</a:t>
          </a:r>
          <a:r>
            <a:rPr lang="en-US" cap="none" sz="1100" b="0" i="1" u="none" baseline="0">
              <a:solidFill>
                <a:srgbClr val="000000"/>
              </a:solidFill>
            </a:rPr>
            <a:t>STRG + r"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4:A20"/>
  <sheetViews>
    <sheetView zoomScale="115" zoomScaleNormal="115" zoomScalePageLayoutView="0" workbookViewId="0" topLeftCell="A1">
      <selection activeCell="K9" sqref="K9"/>
    </sheetView>
  </sheetViews>
  <sheetFormatPr defaultColWidth="11.421875" defaultRowHeight="15"/>
  <cols>
    <col min="1" max="16384" width="11.421875" style="4" customWidth="1"/>
  </cols>
  <sheetData>
    <row r="1" s="5" customFormat="1" ht="18"/>
    <row r="3" s="5" customFormat="1" ht="18"/>
    <row r="4" ht="18">
      <c r="A4" s="5"/>
    </row>
    <row r="5" ht="18">
      <c r="A5" s="5"/>
    </row>
    <row r="7" ht="18">
      <c r="A7" s="5"/>
    </row>
    <row r="8" ht="18">
      <c r="A8" s="5"/>
    </row>
    <row r="9" ht="18">
      <c r="A9" s="5"/>
    </row>
    <row r="10" ht="18">
      <c r="A10" s="5"/>
    </row>
    <row r="11" ht="18">
      <c r="A11" s="5"/>
    </row>
    <row r="13" ht="18">
      <c r="A13" s="5"/>
    </row>
    <row r="14" ht="18">
      <c r="A14" s="5"/>
    </row>
    <row r="18" ht="18">
      <c r="A18" s="5"/>
    </row>
    <row r="19" ht="18">
      <c r="A19" s="5"/>
    </row>
    <row r="20" ht="18">
      <c r="A20" s="5"/>
    </row>
  </sheetData>
  <sheetProtection sheet="1" objects="1" scenarios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headerFooter>
    <oddHeader>&amp;C&amp;F</oddHeader>
    <oddFooter>&amp;Rwww.lehrbuch-photovoltaik.de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I38"/>
  <sheetViews>
    <sheetView tabSelected="1" zoomScale="115" zoomScaleNormal="115" zoomScalePageLayoutView="0" workbookViewId="0" topLeftCell="A1">
      <selection activeCell="C3" sqref="C3"/>
    </sheetView>
  </sheetViews>
  <sheetFormatPr defaultColWidth="11.421875" defaultRowHeight="15"/>
  <cols>
    <col min="1" max="1" width="33.421875" style="6" customWidth="1"/>
    <col min="2" max="2" width="8.8515625" style="6" customWidth="1"/>
    <col min="3" max="3" width="9.00390625" style="6" customWidth="1"/>
    <col min="4" max="4" width="10.00390625" style="6" customWidth="1"/>
    <col min="5" max="5" width="11.8515625" style="6" customWidth="1"/>
    <col min="6" max="9" width="12.7109375" style="6" customWidth="1"/>
    <col min="10" max="10" width="3.140625" style="6" customWidth="1"/>
    <col min="11" max="16384" width="11.421875" style="6" customWidth="1"/>
  </cols>
  <sheetData>
    <row r="2" spans="1:4" ht="12.75">
      <c r="A2" s="24" t="s">
        <v>31</v>
      </c>
      <c r="B2" s="24"/>
      <c r="C2" s="24"/>
      <c r="D2" s="24"/>
    </row>
    <row r="3" spans="1:4" ht="15.75">
      <c r="A3" s="7" t="s">
        <v>14</v>
      </c>
      <c r="B3" s="34" t="s">
        <v>19</v>
      </c>
      <c r="C3" s="1">
        <v>9000</v>
      </c>
      <c r="D3" s="7" t="s">
        <v>0</v>
      </c>
    </row>
    <row r="4" spans="1:4" ht="15.75">
      <c r="A4" s="7" t="s">
        <v>15</v>
      </c>
      <c r="B4" s="7" t="s">
        <v>6</v>
      </c>
      <c r="C4" s="2">
        <v>5</v>
      </c>
      <c r="D4" s="7" t="s">
        <v>1</v>
      </c>
    </row>
    <row r="5" spans="1:4" ht="15.75">
      <c r="A5" s="7" t="s">
        <v>16</v>
      </c>
      <c r="B5" s="34" t="s">
        <v>20</v>
      </c>
      <c r="C5" s="9">
        <f>K_0/P_PV</f>
        <v>1800</v>
      </c>
      <c r="D5" s="7" t="s">
        <v>7</v>
      </c>
    </row>
    <row r="6" spans="1:4" ht="15.75">
      <c r="A6" s="7" t="s">
        <v>36</v>
      </c>
      <c r="B6" s="34" t="s">
        <v>21</v>
      </c>
      <c r="C6" s="1">
        <v>850</v>
      </c>
      <c r="D6" s="7" t="s">
        <v>2</v>
      </c>
    </row>
    <row r="7" spans="1:4" ht="15.75">
      <c r="A7" s="7" t="s">
        <v>17</v>
      </c>
      <c r="B7" s="34" t="s">
        <v>22</v>
      </c>
      <c r="C7" s="3">
        <v>18</v>
      </c>
      <c r="D7" s="7" t="s">
        <v>3</v>
      </c>
    </row>
    <row r="9" spans="1:4" ht="12.75">
      <c r="A9" s="24" t="s">
        <v>23</v>
      </c>
      <c r="B9" s="24"/>
      <c r="C9" s="24"/>
      <c r="D9" s="24"/>
    </row>
    <row r="10" spans="1:4" ht="15.75">
      <c r="A10" s="7" t="s">
        <v>18</v>
      </c>
      <c r="B10" s="34" t="s">
        <v>24</v>
      </c>
      <c r="C10" s="19">
        <f>K_0*0.015</f>
        <v>135</v>
      </c>
      <c r="D10" s="7" t="s">
        <v>0</v>
      </c>
    </row>
    <row r="11" spans="1:4" ht="15.75">
      <c r="A11" s="7" t="s">
        <v>35</v>
      </c>
      <c r="B11" s="34" t="s">
        <v>25</v>
      </c>
      <c r="C11" s="19">
        <f>P_PV*w_Jahr*C7/100</f>
        <v>765</v>
      </c>
      <c r="D11" s="7" t="s">
        <v>0</v>
      </c>
    </row>
    <row r="12" spans="1:4" ht="15.75">
      <c r="A12" s="7" t="s">
        <v>34</v>
      </c>
      <c r="B12" s="34" t="s">
        <v>26</v>
      </c>
      <c r="C12" s="19">
        <f>K_Ein-K_Betrieb</f>
        <v>630</v>
      </c>
      <c r="D12" s="7" t="s">
        <v>0</v>
      </c>
    </row>
    <row r="13" spans="1:4" ht="15.75">
      <c r="A13" s="7" t="s">
        <v>33</v>
      </c>
      <c r="B13" s="34" t="s">
        <v>32</v>
      </c>
      <c r="C13" s="20">
        <f>K_0/K_Überschuss</f>
        <v>14.285714285714286</v>
      </c>
      <c r="D13" s="7" t="s">
        <v>27</v>
      </c>
    </row>
    <row r="16" spans="1:9" ht="25.5">
      <c r="A16" s="26" t="s">
        <v>28</v>
      </c>
      <c r="B16" s="26"/>
      <c r="C16" s="26"/>
      <c r="D16" s="26"/>
      <c r="F16" s="22" t="s">
        <v>39</v>
      </c>
      <c r="G16" s="23" t="s">
        <v>37</v>
      </c>
      <c r="H16" s="23" t="s">
        <v>43</v>
      </c>
      <c r="I16" s="22" t="s">
        <v>38</v>
      </c>
    </row>
    <row r="17" spans="1:9" ht="12.75">
      <c r="A17" s="26"/>
      <c r="B17" s="26"/>
      <c r="C17" s="26"/>
      <c r="D17" s="26"/>
      <c r="F17" s="15"/>
      <c r="G17" s="15" t="s">
        <v>12</v>
      </c>
      <c r="H17" s="15" t="s">
        <v>12</v>
      </c>
      <c r="I17" s="15" t="s">
        <v>12</v>
      </c>
    </row>
    <row r="18" spans="1:9" ht="12.75">
      <c r="A18" s="7" t="s">
        <v>29</v>
      </c>
      <c r="B18" s="10" t="s">
        <v>4</v>
      </c>
      <c r="C18" s="3">
        <v>2</v>
      </c>
      <c r="D18" s="7" t="s">
        <v>5</v>
      </c>
      <c r="F18" s="7">
        <v>0</v>
      </c>
      <c r="G18" s="16">
        <v>0</v>
      </c>
      <c r="H18" s="16">
        <f>K_0</f>
        <v>9000</v>
      </c>
      <c r="I18" s="16">
        <f>G18-H18</f>
        <v>-9000</v>
      </c>
    </row>
    <row r="19" spans="1:9" ht="15" customHeight="1">
      <c r="A19" s="7"/>
      <c r="B19" s="25" t="str">
        <f>IF(Differenz/Endwert&lt;-0.005,"Interest rate is too high",IF(Differenz/Endwert&gt;0.005,"Interest rate is too small","Interest rate is suitable"))</f>
        <v>Interest rate is too small</v>
      </c>
      <c r="C19" s="25"/>
      <c r="D19" s="25"/>
      <c r="F19" s="7">
        <v>1</v>
      </c>
      <c r="G19" s="16">
        <f aca="true" t="shared" si="0" ref="G19:G38">G18*(1+p/100)+K_Überschuss</f>
        <v>630</v>
      </c>
      <c r="H19" s="16">
        <f aca="true" t="shared" si="1" ref="H19:H38">K_0*(1+p/100)^F19</f>
        <v>9180</v>
      </c>
      <c r="I19" s="16">
        <f aca="true" t="shared" si="2" ref="I19:I38">G19-H19</f>
        <v>-8550</v>
      </c>
    </row>
    <row r="20" spans="1:9" ht="12.75">
      <c r="A20" s="7" t="s">
        <v>30</v>
      </c>
      <c r="B20" s="10" t="s">
        <v>8</v>
      </c>
      <c r="C20" s="17">
        <f>G38-H38</f>
        <v>1933.8164095129741</v>
      </c>
      <c r="D20" s="7" t="s">
        <v>0</v>
      </c>
      <c r="F20" s="7">
        <v>2</v>
      </c>
      <c r="G20" s="16">
        <f t="shared" si="0"/>
        <v>1272.6</v>
      </c>
      <c r="H20" s="16">
        <f t="shared" si="1"/>
        <v>9363.6</v>
      </c>
      <c r="I20" s="16">
        <f t="shared" si="2"/>
        <v>-8091</v>
      </c>
    </row>
    <row r="21" spans="6:9" ht="12.75">
      <c r="F21" s="7">
        <v>3</v>
      </c>
      <c r="G21" s="16">
        <f t="shared" si="0"/>
        <v>1928.052</v>
      </c>
      <c r="H21" s="16">
        <f t="shared" si="1"/>
        <v>9550.872</v>
      </c>
      <c r="I21" s="16">
        <f t="shared" si="2"/>
        <v>-7622.82</v>
      </c>
    </row>
    <row r="22" spans="6:9" ht="12.75">
      <c r="F22" s="7">
        <v>4</v>
      </c>
      <c r="G22" s="16">
        <f t="shared" si="0"/>
        <v>2596.61304</v>
      </c>
      <c r="H22" s="16">
        <f t="shared" si="1"/>
        <v>9741.889439999999</v>
      </c>
      <c r="I22" s="16">
        <f t="shared" si="2"/>
        <v>-7145.276399999999</v>
      </c>
    </row>
    <row r="23" spans="6:9" ht="12.75">
      <c r="F23" s="7">
        <v>5</v>
      </c>
      <c r="G23" s="16">
        <f t="shared" si="0"/>
        <v>3278.5453008000004</v>
      </c>
      <c r="H23" s="16">
        <f t="shared" si="1"/>
        <v>9936.7272288</v>
      </c>
      <c r="I23" s="16">
        <f t="shared" si="2"/>
        <v>-6658.181928</v>
      </c>
    </row>
    <row r="24" spans="6:9" ht="12.75">
      <c r="F24" s="7">
        <v>6</v>
      </c>
      <c r="G24" s="16">
        <f t="shared" si="0"/>
        <v>3974.1162068160006</v>
      </c>
      <c r="H24" s="16">
        <f t="shared" si="1"/>
        <v>10135.461773376</v>
      </c>
      <c r="I24" s="16">
        <f t="shared" si="2"/>
        <v>-6161.3455665599995</v>
      </c>
    </row>
    <row r="25" spans="6:9" ht="12.75">
      <c r="F25" s="7">
        <v>7</v>
      </c>
      <c r="G25" s="16">
        <f t="shared" si="0"/>
        <v>4683.59853095232</v>
      </c>
      <c r="H25" s="16">
        <f t="shared" si="1"/>
        <v>10338.171008843517</v>
      </c>
      <c r="I25" s="16">
        <f t="shared" si="2"/>
        <v>-5654.572477891197</v>
      </c>
    </row>
    <row r="26" spans="6:9" ht="12.75">
      <c r="F26" s="7">
        <v>8</v>
      </c>
      <c r="G26" s="16">
        <f t="shared" si="0"/>
        <v>5407.270501571366</v>
      </c>
      <c r="H26" s="16">
        <f t="shared" si="1"/>
        <v>10544.93442902039</v>
      </c>
      <c r="I26" s="16">
        <f t="shared" si="2"/>
        <v>-5137.6639274490235</v>
      </c>
    </row>
    <row r="27" spans="6:9" ht="12.75">
      <c r="F27" s="7">
        <v>9</v>
      </c>
      <c r="G27" s="16">
        <f t="shared" si="0"/>
        <v>6145.415911602794</v>
      </c>
      <c r="H27" s="16">
        <f t="shared" si="1"/>
        <v>10755.833117600798</v>
      </c>
      <c r="I27" s="16">
        <f t="shared" si="2"/>
        <v>-4610.417205998004</v>
      </c>
    </row>
    <row r="28" spans="6:9" ht="12.75">
      <c r="F28" s="7">
        <v>10</v>
      </c>
      <c r="G28" s="16">
        <f t="shared" si="0"/>
        <v>6898.3242298348505</v>
      </c>
      <c r="H28" s="16">
        <f t="shared" si="1"/>
        <v>10970.949779952814</v>
      </c>
      <c r="I28" s="16">
        <f t="shared" si="2"/>
        <v>-4072.625550117964</v>
      </c>
    </row>
    <row r="29" spans="6:9" ht="12.75">
      <c r="F29" s="7">
        <v>11</v>
      </c>
      <c r="G29" s="16">
        <f t="shared" si="0"/>
        <v>7666.290714431548</v>
      </c>
      <c r="H29" s="16">
        <f t="shared" si="1"/>
        <v>11190.368775551868</v>
      </c>
      <c r="I29" s="16">
        <f t="shared" si="2"/>
        <v>-3524.07806112032</v>
      </c>
    </row>
    <row r="30" spans="6:9" ht="12.75">
      <c r="F30" s="7">
        <v>12</v>
      </c>
      <c r="G30" s="16">
        <f t="shared" si="0"/>
        <v>8449.616528720178</v>
      </c>
      <c r="H30" s="16">
        <f t="shared" si="1"/>
        <v>11414.176151062908</v>
      </c>
      <c r="I30" s="16">
        <f t="shared" si="2"/>
        <v>-2964.559622342729</v>
      </c>
    </row>
    <row r="31" spans="6:9" ht="12.75">
      <c r="F31" s="7">
        <v>13</v>
      </c>
      <c r="G31" s="16">
        <f t="shared" si="0"/>
        <v>9248.608859294582</v>
      </c>
      <c r="H31" s="16">
        <f t="shared" si="1"/>
        <v>11642.459674084164</v>
      </c>
      <c r="I31" s="16">
        <f t="shared" si="2"/>
        <v>-2393.8508147895827</v>
      </c>
    </row>
    <row r="32" spans="6:9" ht="12.75">
      <c r="F32" s="7">
        <v>14</v>
      </c>
      <c r="G32" s="16">
        <f t="shared" si="0"/>
        <v>10063.581036480473</v>
      </c>
      <c r="H32" s="16">
        <f t="shared" si="1"/>
        <v>11875.30886756585</v>
      </c>
      <c r="I32" s="16">
        <f t="shared" si="2"/>
        <v>-1811.7278310853762</v>
      </c>
    </row>
    <row r="33" spans="6:9" ht="12.75">
      <c r="F33" s="7">
        <v>15</v>
      </c>
      <c r="G33" s="16">
        <f t="shared" si="0"/>
        <v>10894.852657210082</v>
      </c>
      <c r="H33" s="16">
        <f t="shared" si="1"/>
        <v>12112.815044917163</v>
      </c>
      <c r="I33" s="16">
        <f t="shared" si="2"/>
        <v>-1217.9623877070808</v>
      </c>
    </row>
    <row r="34" spans="6:9" ht="12.75">
      <c r="F34" s="7">
        <v>16</v>
      </c>
      <c r="G34" s="16">
        <f t="shared" si="0"/>
        <v>11742.749710354283</v>
      </c>
      <c r="H34" s="16">
        <f t="shared" si="1"/>
        <v>12355.071345815508</v>
      </c>
      <c r="I34" s="16">
        <f t="shared" si="2"/>
        <v>-612.321635461225</v>
      </c>
    </row>
    <row r="35" spans="6:9" ht="12.75">
      <c r="F35" s="7">
        <v>17</v>
      </c>
      <c r="G35" s="16">
        <f t="shared" si="0"/>
        <v>12607.604704561369</v>
      </c>
      <c r="H35" s="16">
        <f t="shared" si="1"/>
        <v>12602.17277273182</v>
      </c>
      <c r="I35" s="16">
        <f t="shared" si="2"/>
        <v>5.431931829549285</v>
      </c>
    </row>
    <row r="36" spans="6:9" ht="12.75">
      <c r="F36" s="7">
        <v>18</v>
      </c>
      <c r="G36" s="16">
        <f t="shared" si="0"/>
        <v>13489.756798652596</v>
      </c>
      <c r="H36" s="16">
        <f t="shared" si="1"/>
        <v>12854.216228186455</v>
      </c>
      <c r="I36" s="16">
        <f t="shared" si="2"/>
        <v>635.5405704661407</v>
      </c>
    </row>
    <row r="37" spans="6:9" ht="12.75">
      <c r="F37" s="7">
        <v>19</v>
      </c>
      <c r="G37" s="16">
        <f t="shared" si="0"/>
        <v>14389.551934625648</v>
      </c>
      <c r="H37" s="16">
        <f t="shared" si="1"/>
        <v>13111.300552750183</v>
      </c>
      <c r="I37" s="16">
        <f t="shared" si="2"/>
        <v>1278.251381875465</v>
      </c>
    </row>
    <row r="38" spans="6:9" ht="12.75">
      <c r="F38" s="7">
        <v>20</v>
      </c>
      <c r="G38" s="16">
        <f t="shared" si="0"/>
        <v>15307.342973318162</v>
      </c>
      <c r="H38" s="16">
        <f t="shared" si="1"/>
        <v>13373.526563805188</v>
      </c>
      <c r="I38" s="16">
        <f t="shared" si="2"/>
        <v>1933.8164095129741</v>
      </c>
    </row>
  </sheetData>
  <sheetProtection sheet="1" objects="1" scenarios="1" selectLockedCells="1"/>
  <mergeCells count="4">
    <mergeCell ref="A2:D2"/>
    <mergeCell ref="A9:D9"/>
    <mergeCell ref="B19:D19"/>
    <mergeCell ref="A16:D17"/>
  </mergeCells>
  <conditionalFormatting sqref="D20">
    <cfRule type="cellIs" priority="1" dxfId="4" operator="equal" stopIfTrue="1">
      <formula>1</formula>
    </cfRule>
    <cfRule type="cellIs" priority="2" dxfId="5" operator="equal" stopIfTrue="1">
      <formula>2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&amp;C&amp;F</oddHeader>
    <oddFooter>&amp;R&amp;10www.lehrbuch-photovoltaik.de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L37"/>
  <sheetViews>
    <sheetView zoomScale="115" zoomScaleNormal="115" zoomScalePageLayoutView="0" workbookViewId="0" topLeftCell="A1">
      <selection activeCell="C2" sqref="C2"/>
    </sheetView>
  </sheetViews>
  <sheetFormatPr defaultColWidth="11.421875" defaultRowHeight="15"/>
  <cols>
    <col min="1" max="1" width="44.57421875" style="6" customWidth="1"/>
    <col min="2" max="2" width="5.140625" style="6" customWidth="1"/>
    <col min="3" max="3" width="7.57421875" style="6" bestFit="1" customWidth="1"/>
    <col min="4" max="4" width="8.7109375" style="6" customWidth="1"/>
    <col min="5" max="5" width="4.421875" style="6" bestFit="1" customWidth="1"/>
    <col min="6" max="6" width="5.7109375" style="6" customWidth="1"/>
    <col min="7" max="12" width="8.7109375" style="6" customWidth="1"/>
    <col min="13" max="13" width="1.7109375" style="6" customWidth="1"/>
    <col min="14" max="16384" width="11.421875" style="6" customWidth="1"/>
  </cols>
  <sheetData>
    <row r="1" spans="1:4" ht="12.75">
      <c r="A1" s="24" t="s">
        <v>31</v>
      </c>
      <c r="B1" s="24"/>
      <c r="C1" s="24"/>
      <c r="D1" s="24"/>
    </row>
    <row r="2" spans="1:10" ht="15.75">
      <c r="A2" s="7" t="s">
        <v>14</v>
      </c>
      <c r="B2" s="34" t="s">
        <v>19</v>
      </c>
      <c r="C2" s="1">
        <v>9000</v>
      </c>
      <c r="D2" s="7" t="s">
        <v>0</v>
      </c>
      <c r="F2" s="8"/>
      <c r="G2" s="8"/>
      <c r="H2" s="8"/>
      <c r="I2" s="8"/>
      <c r="J2" s="8"/>
    </row>
    <row r="3" spans="1:4" ht="15.75">
      <c r="A3" s="7" t="s">
        <v>15</v>
      </c>
      <c r="B3" s="7" t="s">
        <v>6</v>
      </c>
      <c r="C3" s="2">
        <v>5</v>
      </c>
      <c r="D3" s="7" t="s">
        <v>1</v>
      </c>
    </row>
    <row r="4" spans="1:4" ht="15.75">
      <c r="A4" s="7" t="s">
        <v>16</v>
      </c>
      <c r="B4" s="34" t="s">
        <v>20</v>
      </c>
      <c r="C4" s="9">
        <f>K_0/P_PV</f>
        <v>1800</v>
      </c>
      <c r="D4" s="7" t="s">
        <v>7</v>
      </c>
    </row>
    <row r="5" spans="1:4" ht="15.75">
      <c r="A5" s="7" t="s">
        <v>40</v>
      </c>
      <c r="B5" s="34" t="s">
        <v>21</v>
      </c>
      <c r="C5" s="1">
        <v>850</v>
      </c>
      <c r="D5" s="7" t="s">
        <v>2</v>
      </c>
    </row>
    <row r="6" spans="1:4" ht="15.75">
      <c r="A6" s="7" t="s">
        <v>17</v>
      </c>
      <c r="B6" s="34" t="s">
        <v>22</v>
      </c>
      <c r="C6" s="3">
        <v>18</v>
      </c>
      <c r="D6" s="7" t="s">
        <v>3</v>
      </c>
    </row>
    <row r="7" spans="1:10" ht="15.75">
      <c r="A7" s="7" t="s">
        <v>18</v>
      </c>
      <c r="B7" s="10" t="s">
        <v>10</v>
      </c>
      <c r="C7" s="18">
        <v>1.5</v>
      </c>
      <c r="D7" s="7" t="s">
        <v>5</v>
      </c>
      <c r="J7" s="11"/>
    </row>
    <row r="8" spans="1:4" ht="12.75">
      <c r="A8" s="7" t="s">
        <v>41</v>
      </c>
      <c r="B8" s="10" t="s">
        <v>13</v>
      </c>
      <c r="C8" s="18">
        <v>1</v>
      </c>
      <c r="D8" s="7" t="s">
        <v>5</v>
      </c>
    </row>
    <row r="9" spans="1:4" ht="12.75">
      <c r="A9" s="7" t="s">
        <v>42</v>
      </c>
      <c r="B9" s="10" t="s">
        <v>9</v>
      </c>
      <c r="C9" s="18">
        <v>0.5</v>
      </c>
      <c r="D9" s="7" t="s">
        <v>5</v>
      </c>
    </row>
    <row r="12" spans="1:4" ht="12.75">
      <c r="A12" s="12"/>
      <c r="B12" s="12"/>
      <c r="C12" s="12"/>
      <c r="D12" s="12"/>
    </row>
    <row r="13" spans="1:4" ht="12.75">
      <c r="A13" s="13"/>
      <c r="B13" s="13"/>
      <c r="C13" s="13"/>
      <c r="D13" s="13"/>
    </row>
    <row r="15" spans="1:12" ht="15" customHeight="1">
      <c r="A15" s="27" t="s">
        <v>28</v>
      </c>
      <c r="B15" s="28"/>
      <c r="C15" s="28"/>
      <c r="D15" s="29"/>
      <c r="F15" s="26" t="s">
        <v>39</v>
      </c>
      <c r="G15" s="30" t="s">
        <v>35</v>
      </c>
      <c r="H15" s="30" t="s">
        <v>44</v>
      </c>
      <c r="I15" s="30" t="s">
        <v>45</v>
      </c>
      <c r="J15" s="30" t="s">
        <v>46</v>
      </c>
      <c r="K15" s="30" t="s">
        <v>47</v>
      </c>
      <c r="L15" s="30" t="s">
        <v>48</v>
      </c>
    </row>
    <row r="16" spans="1:12" ht="12.75">
      <c r="A16" s="14"/>
      <c r="B16" s="14"/>
      <c r="C16" s="14"/>
      <c r="D16" s="14"/>
      <c r="F16" s="26"/>
      <c r="G16" s="30"/>
      <c r="H16" s="30"/>
      <c r="I16" s="30"/>
      <c r="J16" s="30"/>
      <c r="K16" s="30"/>
      <c r="L16" s="30"/>
    </row>
    <row r="17" spans="1:12" ht="12.75">
      <c r="A17" s="7" t="s">
        <v>29</v>
      </c>
      <c r="B17" s="10" t="s">
        <v>4</v>
      </c>
      <c r="C17" s="3">
        <v>2</v>
      </c>
      <c r="D17" s="7" t="s">
        <v>5</v>
      </c>
      <c r="F17" s="21"/>
      <c r="G17" s="21" t="s">
        <v>11</v>
      </c>
      <c r="H17" s="21" t="s">
        <v>12</v>
      </c>
      <c r="I17" s="21" t="s">
        <v>12</v>
      </c>
      <c r="J17" s="21" t="s">
        <v>12</v>
      </c>
      <c r="K17" s="21" t="s">
        <v>12</v>
      </c>
      <c r="L17" s="21" t="s">
        <v>12</v>
      </c>
    </row>
    <row r="18" spans="1:12" ht="12.75">
      <c r="A18" s="7"/>
      <c r="B18" s="31" t="str">
        <f>IF(Differenz/Endwert&lt;-0.005,"Interest rate is too high",IF(Differenz/Endwert&gt;0.005,"Interest rate is too small","Interest rate is suitable"))</f>
        <v>Interest rate is too small</v>
      </c>
      <c r="C18" s="32"/>
      <c r="D18" s="33"/>
      <c r="F18" s="7">
        <v>1</v>
      </c>
      <c r="G18" s="16">
        <f>P_PV*w_Jahr</f>
        <v>4250</v>
      </c>
      <c r="H18" s="16">
        <f aca="true" t="shared" si="0" ref="H18:H37">G18*k_EEG/100</f>
        <v>765</v>
      </c>
      <c r="I18" s="16">
        <f>b/100*K_0</f>
        <v>135</v>
      </c>
      <c r="J18" s="16">
        <f>H18-I18</f>
        <v>630</v>
      </c>
      <c r="K18" s="16">
        <f>J18</f>
        <v>630</v>
      </c>
      <c r="L18" s="16">
        <f aca="true" t="shared" si="1" ref="L18:L37">K_0*(1+p/100)^F18</f>
        <v>9180</v>
      </c>
    </row>
    <row r="19" spans="1:12" ht="15" customHeight="1">
      <c r="A19" s="7" t="s">
        <v>30</v>
      </c>
      <c r="B19" s="10" t="s">
        <v>8</v>
      </c>
      <c r="C19" s="17">
        <f>K37-L37</f>
        <v>827.6587503189257</v>
      </c>
      <c r="D19" s="7" t="s">
        <v>0</v>
      </c>
      <c r="F19" s="7">
        <v>2</v>
      </c>
      <c r="G19" s="16">
        <f aca="true" t="shared" si="2" ref="G19:G37">P_PV*w_Jahr*(1-d/100)^(F19-1)</f>
        <v>4228.75</v>
      </c>
      <c r="H19" s="16">
        <f t="shared" si="0"/>
        <v>761.175</v>
      </c>
      <c r="I19" s="16">
        <f aca="true" t="shared" si="3" ref="I19:I37">I$18*(1+sb/100)^(F19-1)</f>
        <v>136.35</v>
      </c>
      <c r="J19" s="16">
        <f aca="true" t="shared" si="4" ref="J19:J37">H19-I19</f>
        <v>624.8249999999999</v>
      </c>
      <c r="K19" s="16">
        <f aca="true" t="shared" si="5" ref="K19:K37">J19+K18*(1+p/100)</f>
        <v>1267.425</v>
      </c>
      <c r="L19" s="16">
        <f t="shared" si="1"/>
        <v>9363.6</v>
      </c>
    </row>
    <row r="20" spans="6:12" ht="12.75">
      <c r="F20" s="7">
        <v>3</v>
      </c>
      <c r="G20" s="16">
        <f t="shared" si="2"/>
        <v>4207.60625</v>
      </c>
      <c r="H20" s="16">
        <f t="shared" si="0"/>
        <v>757.3691249999999</v>
      </c>
      <c r="I20" s="16">
        <f t="shared" si="3"/>
        <v>137.7135</v>
      </c>
      <c r="J20" s="16">
        <f t="shared" si="4"/>
        <v>619.6556249999999</v>
      </c>
      <c r="K20" s="16">
        <f t="shared" si="5"/>
        <v>1912.4291249999999</v>
      </c>
      <c r="L20" s="16">
        <f t="shared" si="1"/>
        <v>9550.872</v>
      </c>
    </row>
    <row r="21" spans="6:12" ht="12.75">
      <c r="F21" s="7">
        <v>4</v>
      </c>
      <c r="G21" s="16">
        <f t="shared" si="2"/>
        <v>4186.56821875</v>
      </c>
      <c r="H21" s="16">
        <f t="shared" si="0"/>
        <v>753.5822793749999</v>
      </c>
      <c r="I21" s="16">
        <f t="shared" si="3"/>
        <v>139.090635</v>
      </c>
      <c r="J21" s="16">
        <f t="shared" si="4"/>
        <v>614.4916443749999</v>
      </c>
      <c r="K21" s="16">
        <f t="shared" si="5"/>
        <v>2565.169351875</v>
      </c>
      <c r="L21" s="16">
        <f t="shared" si="1"/>
        <v>9741.889439999999</v>
      </c>
    </row>
    <row r="22" spans="6:12" ht="12.75">
      <c r="F22" s="7">
        <v>5</v>
      </c>
      <c r="G22" s="16">
        <f t="shared" si="2"/>
        <v>4165.63537765625</v>
      </c>
      <c r="H22" s="16">
        <f t="shared" si="0"/>
        <v>749.8143679781249</v>
      </c>
      <c r="I22" s="16">
        <f t="shared" si="3"/>
        <v>140.48154135000001</v>
      </c>
      <c r="J22" s="16">
        <f t="shared" si="4"/>
        <v>609.3328266281248</v>
      </c>
      <c r="K22" s="16">
        <f t="shared" si="5"/>
        <v>3225.805565540625</v>
      </c>
      <c r="L22" s="16">
        <f t="shared" si="1"/>
        <v>9936.7272288</v>
      </c>
    </row>
    <row r="23" spans="6:12" ht="12.75">
      <c r="F23" s="7">
        <v>6</v>
      </c>
      <c r="G23" s="16">
        <f t="shared" si="2"/>
        <v>4144.807200767969</v>
      </c>
      <c r="H23" s="16">
        <f t="shared" si="0"/>
        <v>746.0652961382345</v>
      </c>
      <c r="I23" s="16">
        <f t="shared" si="3"/>
        <v>141.8863567635</v>
      </c>
      <c r="J23" s="16">
        <f t="shared" si="4"/>
        <v>604.1789393747346</v>
      </c>
      <c r="K23" s="16">
        <f t="shared" si="5"/>
        <v>3894.500616226172</v>
      </c>
      <c r="L23" s="16">
        <f t="shared" si="1"/>
        <v>10135.461773376</v>
      </c>
    </row>
    <row r="24" spans="6:12" ht="12.75">
      <c r="F24" s="7">
        <v>7</v>
      </c>
      <c r="G24" s="16">
        <f t="shared" si="2"/>
        <v>4124.083164764129</v>
      </c>
      <c r="H24" s="16">
        <f t="shared" si="0"/>
        <v>742.3349696575433</v>
      </c>
      <c r="I24" s="16">
        <f t="shared" si="3"/>
        <v>143.30522033113502</v>
      </c>
      <c r="J24" s="16">
        <f t="shared" si="4"/>
        <v>599.0297493264083</v>
      </c>
      <c r="K24" s="16">
        <f t="shared" si="5"/>
        <v>4571.420377877103</v>
      </c>
      <c r="L24" s="16">
        <f t="shared" si="1"/>
        <v>10338.171008843517</v>
      </c>
    </row>
    <row r="25" spans="6:12" ht="12.75">
      <c r="F25" s="7">
        <v>8</v>
      </c>
      <c r="G25" s="16">
        <f t="shared" si="2"/>
        <v>4103.462748940308</v>
      </c>
      <c r="H25" s="16">
        <f t="shared" si="0"/>
        <v>738.6232948092554</v>
      </c>
      <c r="I25" s="16">
        <f t="shared" si="3"/>
        <v>144.73827253444634</v>
      </c>
      <c r="J25" s="16">
        <f t="shared" si="4"/>
        <v>593.8850222748091</v>
      </c>
      <c r="K25" s="16">
        <f t="shared" si="5"/>
        <v>5256.733807709455</v>
      </c>
      <c r="L25" s="16">
        <f t="shared" si="1"/>
        <v>10544.93442902039</v>
      </c>
    </row>
    <row r="26" spans="6:12" ht="12.75">
      <c r="F26" s="7">
        <v>9</v>
      </c>
      <c r="G26" s="16">
        <f t="shared" si="2"/>
        <v>4082.945435195607</v>
      </c>
      <c r="H26" s="16">
        <f t="shared" si="0"/>
        <v>734.9301783352092</v>
      </c>
      <c r="I26" s="16">
        <f t="shared" si="3"/>
        <v>146.18565525979082</v>
      </c>
      <c r="J26" s="16">
        <f t="shared" si="4"/>
        <v>588.7445230754184</v>
      </c>
      <c r="K26" s="16">
        <f t="shared" si="5"/>
        <v>5950.613006939062</v>
      </c>
      <c r="L26" s="16">
        <f t="shared" si="1"/>
        <v>10755.833117600798</v>
      </c>
    </row>
    <row r="27" spans="6:12" ht="12.75">
      <c r="F27" s="7">
        <v>10</v>
      </c>
      <c r="G27" s="16">
        <f t="shared" si="2"/>
        <v>4062.530708019629</v>
      </c>
      <c r="H27" s="16">
        <f t="shared" si="0"/>
        <v>731.2555274435332</v>
      </c>
      <c r="I27" s="16">
        <f t="shared" si="3"/>
        <v>147.64751181238876</v>
      </c>
      <c r="J27" s="16">
        <f t="shared" si="4"/>
        <v>583.6080156311444</v>
      </c>
      <c r="K27" s="16">
        <f t="shared" si="5"/>
        <v>6653.233282708988</v>
      </c>
      <c r="L27" s="16">
        <f t="shared" si="1"/>
        <v>10970.949779952814</v>
      </c>
    </row>
    <row r="28" spans="6:12" ht="12.75">
      <c r="F28" s="7">
        <v>11</v>
      </c>
      <c r="G28" s="16">
        <f t="shared" si="2"/>
        <v>4042.218054479531</v>
      </c>
      <c r="H28" s="16">
        <f t="shared" si="0"/>
        <v>727.5992498063156</v>
      </c>
      <c r="I28" s="16">
        <f t="shared" si="3"/>
        <v>149.12398693051264</v>
      </c>
      <c r="J28" s="16">
        <f t="shared" si="4"/>
        <v>578.475262875803</v>
      </c>
      <c r="K28" s="16">
        <f t="shared" si="5"/>
        <v>7364.773211238971</v>
      </c>
      <c r="L28" s="16">
        <f t="shared" si="1"/>
        <v>11190.368775551868</v>
      </c>
    </row>
    <row r="29" spans="6:12" ht="12.75">
      <c r="F29" s="7">
        <v>12</v>
      </c>
      <c r="G29" s="16">
        <f t="shared" si="2"/>
        <v>4022.006964207133</v>
      </c>
      <c r="H29" s="16">
        <f t="shared" si="0"/>
        <v>723.961253557284</v>
      </c>
      <c r="I29" s="16">
        <f t="shared" si="3"/>
        <v>150.61522679981775</v>
      </c>
      <c r="J29" s="16">
        <f t="shared" si="4"/>
        <v>573.3460267574662</v>
      </c>
      <c r="K29" s="16">
        <f t="shared" si="5"/>
        <v>8085.414702221217</v>
      </c>
      <c r="L29" s="16">
        <f t="shared" si="1"/>
        <v>11414.176151062908</v>
      </c>
    </row>
    <row r="30" spans="6:12" ht="12.75">
      <c r="F30" s="7">
        <v>13</v>
      </c>
      <c r="G30" s="16">
        <f t="shared" si="2"/>
        <v>4001.896929386098</v>
      </c>
      <c r="H30" s="16">
        <f t="shared" si="0"/>
        <v>720.3414472894976</v>
      </c>
      <c r="I30" s="16">
        <f t="shared" si="3"/>
        <v>152.12137906781592</v>
      </c>
      <c r="J30" s="16">
        <f t="shared" si="4"/>
        <v>568.2200682216817</v>
      </c>
      <c r="K30" s="16">
        <f t="shared" si="5"/>
        <v>8815.343064487322</v>
      </c>
      <c r="L30" s="16">
        <f t="shared" si="1"/>
        <v>11642.459674084164</v>
      </c>
    </row>
    <row r="31" spans="6:12" ht="12.75">
      <c r="F31" s="7">
        <v>14</v>
      </c>
      <c r="G31" s="16">
        <f t="shared" si="2"/>
        <v>3981.8874447391677</v>
      </c>
      <c r="H31" s="16">
        <f t="shared" si="0"/>
        <v>716.7397400530502</v>
      </c>
      <c r="I31" s="16">
        <f t="shared" si="3"/>
        <v>153.64259285849408</v>
      </c>
      <c r="J31" s="16">
        <f t="shared" si="4"/>
        <v>563.0971471945561</v>
      </c>
      <c r="K31" s="16">
        <f t="shared" si="5"/>
        <v>9554.747072971624</v>
      </c>
      <c r="L31" s="16">
        <f t="shared" si="1"/>
        <v>11875.30886756585</v>
      </c>
    </row>
    <row r="32" spans="6:12" ht="12.75">
      <c r="F32" s="7">
        <v>15</v>
      </c>
      <c r="G32" s="16">
        <f t="shared" si="2"/>
        <v>3961.9780075154717</v>
      </c>
      <c r="H32" s="16">
        <f t="shared" si="0"/>
        <v>713.156041352785</v>
      </c>
      <c r="I32" s="16">
        <f t="shared" si="3"/>
        <v>155.17901878707906</v>
      </c>
      <c r="J32" s="16">
        <f t="shared" si="4"/>
        <v>557.977022565706</v>
      </c>
      <c r="K32" s="16">
        <f t="shared" si="5"/>
        <v>10303.819036996763</v>
      </c>
      <c r="L32" s="16">
        <f t="shared" si="1"/>
        <v>12112.815044917163</v>
      </c>
    </row>
    <row r="33" spans="6:12" ht="12.75">
      <c r="F33" s="7">
        <v>16</v>
      </c>
      <c r="G33" s="16">
        <f t="shared" si="2"/>
        <v>3942.168117477894</v>
      </c>
      <c r="H33" s="16">
        <f t="shared" si="0"/>
        <v>709.5902611460209</v>
      </c>
      <c r="I33" s="16">
        <f t="shared" si="3"/>
        <v>156.73080897494978</v>
      </c>
      <c r="J33" s="16">
        <f t="shared" si="4"/>
        <v>552.8594521710711</v>
      </c>
      <c r="K33" s="16">
        <f t="shared" si="5"/>
        <v>11062.75486990777</v>
      </c>
      <c r="L33" s="16">
        <f t="shared" si="1"/>
        <v>12355.071345815508</v>
      </c>
    </row>
    <row r="34" spans="6:12" ht="12.75">
      <c r="F34" s="7">
        <v>17</v>
      </c>
      <c r="G34" s="16">
        <f t="shared" si="2"/>
        <v>3922.4572768905045</v>
      </c>
      <c r="H34" s="16">
        <f t="shared" si="0"/>
        <v>706.0423098402908</v>
      </c>
      <c r="I34" s="16">
        <f t="shared" si="3"/>
        <v>158.29811706469934</v>
      </c>
      <c r="J34" s="16">
        <f t="shared" si="4"/>
        <v>547.7441927755915</v>
      </c>
      <c r="K34" s="16">
        <f t="shared" si="5"/>
        <v>11831.754160081518</v>
      </c>
      <c r="L34" s="16">
        <f t="shared" si="1"/>
        <v>12602.17277273182</v>
      </c>
    </row>
    <row r="35" spans="6:12" ht="12.75">
      <c r="F35" s="7">
        <v>18</v>
      </c>
      <c r="G35" s="16">
        <f t="shared" si="2"/>
        <v>3902.844990506052</v>
      </c>
      <c r="H35" s="16">
        <f t="shared" si="0"/>
        <v>702.5120982910894</v>
      </c>
      <c r="I35" s="16">
        <f t="shared" si="3"/>
        <v>159.88109823534634</v>
      </c>
      <c r="J35" s="16">
        <f t="shared" si="4"/>
        <v>542.631000055743</v>
      </c>
      <c r="K35" s="16">
        <f t="shared" si="5"/>
        <v>12611.020243338891</v>
      </c>
      <c r="L35" s="16">
        <f t="shared" si="1"/>
        <v>12854.216228186455</v>
      </c>
    </row>
    <row r="36" spans="6:12" ht="12.75">
      <c r="F36" s="7">
        <v>19</v>
      </c>
      <c r="G36" s="16">
        <f t="shared" si="2"/>
        <v>3883.330765553522</v>
      </c>
      <c r="H36" s="16">
        <f t="shared" si="0"/>
        <v>698.999537799634</v>
      </c>
      <c r="I36" s="16">
        <f t="shared" si="3"/>
        <v>161.4799092176998</v>
      </c>
      <c r="J36" s="16">
        <f t="shared" si="4"/>
        <v>537.5196285819343</v>
      </c>
      <c r="K36" s="16">
        <f t="shared" si="5"/>
        <v>13400.760276787603</v>
      </c>
      <c r="L36" s="16">
        <f t="shared" si="1"/>
        <v>13111.300552750183</v>
      </c>
    </row>
    <row r="37" spans="6:12" ht="12.75">
      <c r="F37" s="7">
        <v>20</v>
      </c>
      <c r="G37" s="16">
        <f t="shared" si="2"/>
        <v>3863.914111725754</v>
      </c>
      <c r="H37" s="16">
        <f t="shared" si="0"/>
        <v>695.5045401106357</v>
      </c>
      <c r="I37" s="16">
        <f t="shared" si="3"/>
        <v>163.09470830987678</v>
      </c>
      <c r="J37" s="16">
        <f t="shared" si="4"/>
        <v>532.409831800759</v>
      </c>
      <c r="K37" s="16">
        <f t="shared" si="5"/>
        <v>14201.185314124114</v>
      </c>
      <c r="L37" s="16">
        <f t="shared" si="1"/>
        <v>13373.526563805188</v>
      </c>
    </row>
  </sheetData>
  <sheetProtection sheet="1" objects="1" scenarios="1" selectLockedCells="1"/>
  <mergeCells count="10">
    <mergeCell ref="A1:D1"/>
    <mergeCell ref="L15:L16"/>
    <mergeCell ref="F15:F16"/>
    <mergeCell ref="G15:G16"/>
    <mergeCell ref="A15:D15"/>
    <mergeCell ref="B18:D18"/>
    <mergeCell ref="H15:H16"/>
    <mergeCell ref="I15:I16"/>
    <mergeCell ref="J15:J16"/>
    <mergeCell ref="K15:K16"/>
  </mergeCells>
  <conditionalFormatting sqref="D19">
    <cfRule type="cellIs" priority="1" dxfId="4" operator="equal" stopIfTrue="1">
      <formula>1</formula>
    </cfRule>
    <cfRule type="cellIs" priority="2" dxfId="5" operator="equal" stopIfTrue="1">
      <formula>2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&amp;C&amp;F</oddHeader>
    <oddFooter>&amp;R&amp;10www.lehrbuch-photovoltaik.de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Mertens</dc:creator>
  <cp:keywords/>
  <dc:description/>
  <cp:lastModifiedBy>Mertens</cp:lastModifiedBy>
  <cp:lastPrinted>2011-09-08T06:34:03Z</cp:lastPrinted>
  <dcterms:created xsi:type="dcterms:W3CDTF">2011-08-18T20:20:24Z</dcterms:created>
  <dcterms:modified xsi:type="dcterms:W3CDTF">2014-02-12T19:34:13Z</dcterms:modified>
  <cp:category/>
  <cp:version/>
  <cp:contentType/>
  <cp:contentStatus/>
</cp:coreProperties>
</file>